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F1B" lockStructure="1"/>
  <bookViews>
    <workbookView xWindow="120" yWindow="285" windowWidth="20730" windowHeight="10875"/>
  </bookViews>
  <sheets>
    <sheet name="Proposed 12_1_11" sheetId="1" r:id="rId1"/>
  </sheets>
  <definedNames>
    <definedName name="_xlnm.Print_Titles" localSheetId="0">'Proposed 12_1_11'!$1:$4</definedName>
  </definedNames>
  <calcPr calcId="145621"/>
</workbook>
</file>

<file path=xl/calcChain.xml><?xml version="1.0" encoding="utf-8"?>
<calcChain xmlns="http://schemas.openxmlformats.org/spreadsheetml/2006/main">
  <c r="D7" i="1" l="1"/>
  <c r="D122" i="1" l="1"/>
  <c r="D123" i="1"/>
  <c r="D117" i="1"/>
  <c r="D116" i="1"/>
  <c r="D115" i="1"/>
  <c r="D113" i="1"/>
  <c r="D99" i="1"/>
  <c r="D94" i="1"/>
  <c r="D86" i="1"/>
  <c r="C133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<sst xmlns="http://schemas.openxmlformats.org/spreadsheetml/2006/main" count="176" uniqueCount="164">
  <si>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</si>
  <si>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</si>
  <si>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</si>
  <si>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</si>
  <si>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</si>
  <si>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</si>
  <si>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</si>
  <si>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</si>
  <si>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</si>
  <si>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</si>
  <si>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</si>
  <si>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Clearing Accout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</si>
  <si>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</si>
  <si>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</si>
  <si>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</si>
  <si>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</si>
  <si>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</si>
  <si>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</si>
  <si>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</si>
  <si>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</si>
  <si>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</si>
  <si>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</si>
  <si>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</si>
  <si>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</si>
  <si>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</si>
  <si>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</si>
  <si>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</si>
  <si>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</si>
  <si>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</si>
  <si>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</si>
  <si>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</si>
  <si>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</si>
  <si>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</si>
  <si>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</si>
  <si>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</si>
  <si>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</si>
  <si>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Chaperions for Trips</t>
  </si>
  <si>
    <t>College Leaders in Christ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</si>
  <si>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</si>
  <si>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</si>
  <si>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</si>
  <si>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</si>
  <si>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</si>
  <si>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</si>
  <si>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</si>
  <si>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</si>
  <si>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</si>
  <si>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</si>
  <si>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</si>
  <si>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</si>
  <si>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</si>
  <si>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</si>
  <si>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</si>
  <si>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</si>
  <si>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Adveristing-Media (Newspaper)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</si>
  <si>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</si>
  <si>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</si>
  <si>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</si>
  <si>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</si>
  <si>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</si>
  <si>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</si>
  <si>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</si>
  <si>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</si>
  <si>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</si>
  <si>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</si>
  <si>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</si>
  <si>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</si>
  <si>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</si>
  <si>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</si>
  <si>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</si>
  <si>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</si>
  <si>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</si>
  <si>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</si>
  <si>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</si>
  <si>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</si>
  <si>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</si>
  <si>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</si>
  <si>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</si>
  <si>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</si>
  <si>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</si>
  <si>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</si>
  <si>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</si>
  <si>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</si>
  <si>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</si>
  <si>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</si>
  <si>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</si>
  <si>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</si>
  <si>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</si>
  <si>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</si>
  <si>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</si>
  <si>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</si>
  <si>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</si>
  <si>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</si>
  <si>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</si>
  <si>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</si>
  <si>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</si>
  <si>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</si>
  <si>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</si>
  <si>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</si>
  <si>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</si>
  <si>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</si>
  <si>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</si>
  <si>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</si>
  <si>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</si>
  <si>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</si>
  <si>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</si>
  <si>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</si>
  <si>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</si>
  <si>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</si>
  <si>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</si>
  <si>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</si>
  <si>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</si>
  <si>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</si>
  <si>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</si>
  <si>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</si>
  <si>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</si>
  <si>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</si>
  <si>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</si>
  <si>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</si>
  <si>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</si>
  <si>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</si>
  <si>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</si>
  <si>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</si>
  <si>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</si>
  <si>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</si>
  <si>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</si>
  <si>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</si>
  <si>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</si>
  <si>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</si>
  <si>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</si>
  <si>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</si>
  <si>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</si>
  <si>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</si>
  <si>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</si>
  <si>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</si>
  <si>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Financial Secretary (3 days/week)</t>
  </si>
  <si>
    <t>Parish Secretary (full time)</t>
  </si>
  <si>
    <t>TOTAL PROGRAMS</t>
  </si>
  <si>
    <t>Chrurch Membership</t>
  </si>
  <si>
    <t>Church Membership Activies</t>
  </si>
  <si>
    <t>Total Church Membership</t>
  </si>
  <si>
    <t>Sunday Coffee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</si>
  <si>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</si>
  <si>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</si>
  <si>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</si>
  <si>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</si>
  <si>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</si>
  <si>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</si>
  <si>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</si>
  <si>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</si>
  <si>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all to John as other custodian is new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</si>
  <si>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</si>
  <si>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</si>
  <si>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</si>
  <si>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</si>
  <si>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</si>
  <si>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</si>
  <si>
    <t>Current Rate - new hire</t>
  </si>
  <si>
    <t>2011 had 2 people;  2012 should only have one</t>
  </si>
  <si>
    <t>Increased by donors</t>
  </si>
  <si>
    <t>Must have documention</t>
  </si>
  <si>
    <t>1% cost of living plus greater hours per week to reflect current trend</t>
  </si>
  <si>
    <t>Proposed Budget - Submitted by the Finance Committee (12/19/11)</t>
  </si>
  <si>
    <t>Estimate from Cheryl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</si>
</sst>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9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6384" width="9.140625" style="1"/>
  </cols>
  <sheetData>
    <row r="1" spans="1:13" ht="41.25" customHeight="1" x14ac:dyDescent="0.25">
      <c r="A1" s="52" t="s">
        <v>133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0" customHeight="1" x14ac:dyDescent="0.25">
      <c r="A2" s="53" t="s">
        <v>162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3.25" customHeight="1" x14ac:dyDescent="0.25">
      <c r="D3" s="49" t="s">
        <v>128</v>
      </c>
      <c r="E3" s="50"/>
      <c r="F3" s="50"/>
      <c r="G3" s="50"/>
      <c r="H3" s="51"/>
      <c r="J3" s="49" t="s">
        <v>129</v>
      </c>
      <c r="K3" s="50"/>
      <c r="L3" s="51"/>
    </row>
    <row r="4" spans="1:13" s="5" customFormat="1" ht="53.25" customHeight="1" x14ac:dyDescent="0.25">
      <c r="D4" s="2" t="s">
        <v>14</v>
      </c>
      <c r="E4" s="3" t="s">
        <v>130</v>
      </c>
      <c r="F4" s="3" t="s">
        <v>131</v>
      </c>
      <c r="G4" s="3" t="s">
        <v>132</v>
      </c>
      <c r="H4" s="4" t="s">
        <v>127</v>
      </c>
      <c r="J4" s="2" t="s">
        <v>124</v>
      </c>
      <c r="K4" s="3" t="s">
        <v>123</v>
      </c>
      <c r="L4" s="4" t="s">
        <v>126</v>
      </c>
      <c r="M4" s="10" t="s">
        <v>143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ROUND(565000-(11202*1.1),0)+427-3-301-33-4</f>
        <v>552764</v>
      </c>
      <c r="E7" s="6">
        <v>556300</v>
      </c>
      <c r="F7" s="7">
        <f>IF(E7=0,"NA",(+D7-E7)/E7)</f>
        <v>-6.3562825813410027E-3</v>
      </c>
      <c r="G7" s="6">
        <v>542338</v>
      </c>
      <c r="H7" s="7">
        <f t="shared" ref="H7:H13" si="0">IF(G7=0,"NA",(+D7-G7)/G7)</f>
        <v>1.9224173854681028E-2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565464</v>
      </c>
      <c r="E13" s="15">
        <f>SUM(E7:E12)</f>
        <v>569000</v>
      </c>
      <c r="F13" s="16">
        <f t="shared" si="2"/>
        <v>-6.2144112478031638E-3</v>
      </c>
      <c r="G13" s="15">
        <f>SUM(G7:G12)</f>
        <v>557375</v>
      </c>
      <c r="H13" s="16">
        <f t="shared" si="0"/>
        <v>1.451267100246692E-2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13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11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12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15</v>
      </c>
      <c r="B22" s="15"/>
      <c r="C22" s="15"/>
      <c r="D22" s="15">
        <f>+D13+D21</f>
        <v>575464</v>
      </c>
      <c r="E22" s="15">
        <f>+E13+E21</f>
        <v>579000</v>
      </c>
      <c r="F22" s="16">
        <f t="shared" si="3"/>
        <v>-6.1070811744386878E-3</v>
      </c>
      <c r="G22" s="15">
        <f t="shared" ref="G22" si="8">+G13+G21</f>
        <v>570252</v>
      </c>
      <c r="H22" s="16">
        <f t="shared" si="4"/>
        <v>9.1398188870885147E-3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16</v>
      </c>
      <c r="F24" s="8"/>
    </row>
    <row r="25" spans="1:13" ht="18.75" x14ac:dyDescent="0.25">
      <c r="A25" s="11" t="s">
        <v>154</v>
      </c>
      <c r="F25" s="8"/>
    </row>
    <row r="26" spans="1:13" x14ac:dyDescent="0.25">
      <c r="B26" s="1" t="s">
        <v>18</v>
      </c>
      <c r="D26" s="1">
        <f>+D22</f>
        <v>575464</v>
      </c>
      <c r="F26" s="8"/>
    </row>
    <row r="27" spans="1:13" x14ac:dyDescent="0.25">
      <c r="B27" s="1" t="s">
        <v>17</v>
      </c>
      <c r="D27" s="6">
        <v>-54876</v>
      </c>
      <c r="E27" s="6"/>
      <c r="F27" s="8"/>
    </row>
    <row r="28" spans="1:13" x14ac:dyDescent="0.25">
      <c r="B28" s="1" t="s">
        <v>19</v>
      </c>
      <c r="D28" s="6">
        <v>-5000</v>
      </c>
      <c r="E28" s="6"/>
      <c r="F28" s="8"/>
    </row>
    <row r="29" spans="1:13" x14ac:dyDescent="0.25">
      <c r="B29" s="1" t="s">
        <v>20</v>
      </c>
      <c r="D29" s="6">
        <v>-660</v>
      </c>
      <c r="E29" s="6"/>
      <c r="F29" s="8"/>
    </row>
    <row r="30" spans="1:13" x14ac:dyDescent="0.25">
      <c r="B30" s="1" t="s">
        <v>18</v>
      </c>
      <c r="D30" s="1">
        <f>SUM(D26:D29)</f>
        <v>514928</v>
      </c>
      <c r="F30" s="8"/>
    </row>
    <row r="31" spans="1:13" s="5" customFormat="1" x14ac:dyDescent="0.25">
      <c r="A31" s="18"/>
      <c r="B31" s="19" t="s">
        <v>155</v>
      </c>
      <c r="C31" s="18"/>
      <c r="D31" s="18">
        <f>ROUND(+D30*0.1,0)</f>
        <v>51493</v>
      </c>
      <c r="E31" s="20">
        <v>51750</v>
      </c>
      <c r="F31" s="21">
        <f>IF(E31=0,"NA",(+D31-E31)/E31)</f>
        <v>-4.9661835748792274E-3</v>
      </c>
      <c r="G31" s="20">
        <v>51179</v>
      </c>
      <c r="H31" s="21">
        <f>IF(G31=0,"NA",(+D31-G31)/G31)</f>
        <v>6.1353289435119871E-3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149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95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21</v>
      </c>
      <c r="F34" s="8"/>
    </row>
    <row r="35" spans="1:13" x14ac:dyDescent="0.25">
      <c r="B35" s="1" t="s">
        <v>125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22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23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24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25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134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26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27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28</v>
      </c>
      <c r="F45" s="8"/>
    </row>
    <row r="46" spans="1:13" x14ac:dyDescent="0.25">
      <c r="B46" s="1" t="s">
        <v>30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31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145</v>
      </c>
    </row>
    <row r="48" spans="1:13" x14ac:dyDescent="0.25">
      <c r="B48" s="1" t="s">
        <v>32</v>
      </c>
      <c r="D48" s="6">
        <v>750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33</v>
      </c>
      <c r="D49" s="6">
        <v>500</v>
      </c>
      <c r="E49" s="6">
        <v>700</v>
      </c>
      <c r="F49" s="7">
        <f t="shared" si="15"/>
        <v>-0.2857142857142857</v>
      </c>
      <c r="G49" s="6">
        <v>1051</v>
      </c>
      <c r="H49" s="7">
        <f>IF(G49=0,"NA",(+D49-G49)/G49)</f>
        <v>-0.52426260704091343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147</v>
      </c>
    </row>
    <row r="50" spans="1:13" s="5" customFormat="1" x14ac:dyDescent="0.25">
      <c r="A50" s="27" t="s">
        <v>29</v>
      </c>
      <c r="B50" s="27"/>
      <c r="C50" s="27"/>
      <c r="D50" s="27">
        <f>SUM(D46:D49)</f>
        <v>7850</v>
      </c>
      <c r="E50" s="27">
        <f>SUM(E46:E49)</f>
        <v>6700</v>
      </c>
      <c r="F50" s="28">
        <f t="shared" si="15"/>
        <v>0.17164179104477612</v>
      </c>
      <c r="G50" s="27">
        <f>SUM(G46:G49)</f>
        <v>8126</v>
      </c>
      <c r="H50" s="28">
        <f>IF(G50=0,"NA",(+D50-G50)/G50)</f>
        <v>-3.3965050455328577E-2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34</v>
      </c>
      <c r="F52" s="8"/>
    </row>
    <row r="53" spans="1:13" x14ac:dyDescent="0.25">
      <c r="B53" s="1" t="s">
        <v>35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36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37</v>
      </c>
      <c r="D55" s="6">
        <v>600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144</v>
      </c>
    </row>
    <row r="56" spans="1:13" s="5" customFormat="1" x14ac:dyDescent="0.25">
      <c r="A56" s="27" t="s">
        <v>38</v>
      </c>
      <c r="B56" s="27"/>
      <c r="C56" s="27"/>
      <c r="D56" s="27">
        <f>SUM(D53:D55)</f>
        <v>7600</v>
      </c>
      <c r="E56" s="27">
        <f>SUM(E53:E55)</f>
        <v>6000</v>
      </c>
      <c r="F56" s="28">
        <f t="shared" si="16"/>
        <v>0.26666666666666666</v>
      </c>
      <c r="G56" s="27">
        <f>SUM(G53:G55)</f>
        <v>5311</v>
      </c>
      <c r="H56" s="28">
        <f>IF(G56=0,"NA",(+D56-G56)/G56)</f>
        <v>0.43099228017322538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138</v>
      </c>
      <c r="F58" s="8"/>
    </row>
    <row r="59" spans="1:13" x14ac:dyDescent="0.25">
      <c r="B59" s="1" t="s">
        <v>139</v>
      </c>
      <c r="D59" s="6">
        <v>400</v>
      </c>
      <c r="E59" s="6">
        <v>250</v>
      </c>
      <c r="F59" s="7">
        <f t="shared" ref="F59:F61" si="17">IF(E59=0,"NA",(+D59-E59)/E59)</f>
        <v>0.6</v>
      </c>
      <c r="G59" s="6">
        <v>-366</v>
      </c>
      <c r="H59" s="7">
        <f>IF(G59=0,"NA",(+D59-G59)/G59)</f>
        <v>-2.0928961748633879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141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146</v>
      </c>
    </row>
    <row r="61" spans="1:13" s="5" customFormat="1" x14ac:dyDescent="0.25">
      <c r="A61" s="27" t="s">
        <v>140</v>
      </c>
      <c r="B61" s="27"/>
      <c r="C61" s="27"/>
      <c r="D61" s="27">
        <f>SUM(D59:D60)</f>
        <v>900</v>
      </c>
      <c r="E61" s="27">
        <f>SUM(E59:E60)</f>
        <v>250</v>
      </c>
      <c r="F61" s="28">
        <f t="shared" si="17"/>
        <v>2.6</v>
      </c>
      <c r="G61" s="27">
        <f>SUM(G59:G60)</f>
        <v>-366</v>
      </c>
      <c r="H61" s="28">
        <f>IF(G61=0,"NA",(+D61-G61)/G61)</f>
        <v>-3.459016393442623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39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40</v>
      </c>
      <c r="F65" s="8"/>
    </row>
    <row r="66" spans="1:13" x14ac:dyDescent="0.25">
      <c r="B66" s="1" t="s">
        <v>41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42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43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44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45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46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47</v>
      </c>
      <c r="F73" s="8"/>
    </row>
    <row r="74" spans="1:13" x14ac:dyDescent="0.25">
      <c r="B74" s="1" t="s">
        <v>48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49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54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50</v>
      </c>
      <c r="D77" s="6">
        <v>400</v>
      </c>
      <c r="E77" s="6">
        <v>2000</v>
      </c>
      <c r="F77" s="7">
        <f t="shared" si="21"/>
        <v>-0.8</v>
      </c>
      <c r="G77" s="6">
        <v>1709</v>
      </c>
      <c r="H77" s="7">
        <f t="shared" si="22"/>
        <v>-0.76594499707431252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51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52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53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57</v>
      </c>
      <c r="B81" s="27"/>
      <c r="C81" s="27"/>
      <c r="D81" s="27">
        <f>SUM(D74:D80)</f>
        <v>32400</v>
      </c>
      <c r="E81" s="27">
        <f>SUM(E74:E80)</f>
        <v>38000</v>
      </c>
      <c r="F81" s="28">
        <f t="shared" si="21"/>
        <v>-0.14736842105263157</v>
      </c>
      <c r="G81" s="27">
        <f>SUM(G74:G80)</f>
        <v>37269</v>
      </c>
      <c r="H81" s="28">
        <f t="shared" si="22"/>
        <v>-0.1306447717942526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137</v>
      </c>
      <c r="B82" s="32"/>
      <c r="C82" s="32"/>
      <c r="D82" s="27">
        <f>+D41+D43+D50+D56+D63+D71+D81+D61</f>
        <v>61150</v>
      </c>
      <c r="E82" s="27">
        <f>+E41+E43+E50+E56+E63+E71+E81+E61</f>
        <v>66900</v>
      </c>
      <c r="F82" s="28">
        <f t="shared" si="21"/>
        <v>-8.5949177877428992E-2</v>
      </c>
      <c r="G82" s="27">
        <f>+G41+G43+G50+G56+G63+G71+G81+G61</f>
        <v>64017</v>
      </c>
      <c r="H82" s="28">
        <f t="shared" si="22"/>
        <v>-4.4784978989955794E-2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55</v>
      </c>
      <c r="F84" s="8"/>
    </row>
    <row r="85" spans="1:13" x14ac:dyDescent="0.25">
      <c r="A85" s="5" t="s">
        <v>56</v>
      </c>
      <c r="D85" s="45"/>
      <c r="F85" s="8"/>
    </row>
    <row r="86" spans="1:13" x14ac:dyDescent="0.25">
      <c r="B86" s="1" t="s">
        <v>58</v>
      </c>
      <c r="D86" s="43">
        <f>ROUND(+E86*(1+LEFT(C$133,1)/100),0)</f>
        <v>90628</v>
      </c>
      <c r="E86" s="6">
        <v>89731</v>
      </c>
      <c r="F86" s="7">
        <f t="shared" ref="F86:F91" si="24">IF(E86=0,"NA",(+D86-E86)/E86)</f>
        <v>9.9965452296307857E-3</v>
      </c>
      <c r="G86" s="6">
        <v>87117</v>
      </c>
      <c r="H86" s="7">
        <f t="shared" ref="H86:H91" si="25">IF(G86=0,"NA",(+D86-G86)/G86)</f>
        <v>4.0302122433049807E-2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x14ac:dyDescent="0.25">
      <c r="B87" s="1" t="s">
        <v>59</v>
      </c>
      <c r="D87" s="6">
        <v>4500</v>
      </c>
      <c r="E87" s="6">
        <v>5500</v>
      </c>
      <c r="F87" s="7">
        <f t="shared" si="24"/>
        <v>-0.18181818181818182</v>
      </c>
      <c r="G87" s="6">
        <v>5500</v>
      </c>
      <c r="H87" s="7">
        <f t="shared" si="25"/>
        <v>-0.18181818181818182</v>
      </c>
      <c r="J87" s="6">
        <v>5041.63</v>
      </c>
      <c r="K87" s="6">
        <v>5041.63</v>
      </c>
      <c r="L87" s="7">
        <f t="shared" si="26"/>
        <v>0</v>
      </c>
      <c r="M87" s="9" t="s">
        <v>160</v>
      </c>
    </row>
    <row r="88" spans="1:13" ht="30" x14ac:dyDescent="0.25">
      <c r="B88" s="1" t="s">
        <v>60</v>
      </c>
      <c r="D88" s="6">
        <v>34340</v>
      </c>
      <c r="E88" s="6">
        <v>34603</v>
      </c>
      <c r="F88" s="7">
        <f t="shared" si="24"/>
        <v>-7.6004970667283185E-3</v>
      </c>
      <c r="G88" s="6">
        <v>33221</v>
      </c>
      <c r="H88" s="7">
        <f t="shared" si="25"/>
        <v>3.3683513440293793E-2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156</v>
      </c>
    </row>
    <row r="89" spans="1:13" x14ac:dyDescent="0.25">
      <c r="B89" s="1" t="s">
        <v>61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62</v>
      </c>
      <c r="D90" s="6">
        <v>2000</v>
      </c>
      <c r="E90" s="6">
        <v>3000</v>
      </c>
      <c r="F90" s="7">
        <f t="shared" si="24"/>
        <v>-0.33333333333333331</v>
      </c>
      <c r="G90" s="6">
        <v>1180</v>
      </c>
      <c r="H90" s="7">
        <f t="shared" si="25"/>
        <v>0.69491525423728817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63</v>
      </c>
      <c r="B91" s="33"/>
      <c r="C91" s="33"/>
      <c r="D91" s="33">
        <f>SUM(D86:D90)</f>
        <v>135468</v>
      </c>
      <c r="E91" s="33">
        <f>SUM(E86:E90)</f>
        <v>136834</v>
      </c>
      <c r="F91" s="34">
        <f t="shared" si="24"/>
        <v>-9.9828989870938516E-3</v>
      </c>
      <c r="G91" s="33">
        <f>SUM(G86:G90)</f>
        <v>132307</v>
      </c>
      <c r="H91" s="34">
        <f t="shared" si="25"/>
        <v>2.3891404082928339E-2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64</v>
      </c>
      <c r="F93" s="8"/>
    </row>
    <row r="94" spans="1:13" x14ac:dyDescent="0.25">
      <c r="B94" s="1" t="s">
        <v>65</v>
      </c>
      <c r="D94" s="43">
        <f>ROUND(+E94*(1+LEFT(C$133,1)/100),0)</f>
        <v>11420</v>
      </c>
      <c r="E94" s="6">
        <v>11307</v>
      </c>
      <c r="F94" s="7">
        <f t="shared" ref="F94:F96" si="27">IF(E94=0,"NA",(+D94-E94)/E94)</f>
        <v>9.9938091447775712E-3</v>
      </c>
      <c r="G94" s="6">
        <v>10978</v>
      </c>
      <c r="H94" s="7">
        <f>IF(G94=0,"NA",(+D94-G94)/G94)</f>
        <v>4.0262342867553286E-2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66</v>
      </c>
      <c r="D95" s="6">
        <v>4000</v>
      </c>
      <c r="E95" s="6">
        <v>5000</v>
      </c>
      <c r="F95" s="7">
        <f t="shared" si="27"/>
        <v>-0.2</v>
      </c>
      <c r="G95" s="6">
        <v>5000</v>
      </c>
      <c r="H95" s="7">
        <f>IF(G95=0,"NA",(+D95-G95)/G95)</f>
        <v>-0.2</v>
      </c>
      <c r="J95" s="6">
        <v>4583.26</v>
      </c>
      <c r="K95" s="6">
        <v>4583.37</v>
      </c>
      <c r="L95" s="7">
        <f>IF(K95=0,"NA",(+J95-K95)/K95)</f>
        <v>-2.3999808001464553E-5</v>
      </c>
      <c r="M95" s="9" t="s">
        <v>160</v>
      </c>
    </row>
    <row r="96" spans="1:13" s="5" customFormat="1" x14ac:dyDescent="0.25">
      <c r="A96" s="33" t="s">
        <v>67</v>
      </c>
      <c r="B96" s="33"/>
      <c r="C96" s="33"/>
      <c r="D96" s="33">
        <f>SUM(D94:D95)</f>
        <v>15420</v>
      </c>
      <c r="E96" s="33">
        <f>SUM(E94:E95)</f>
        <v>16307</v>
      </c>
      <c r="F96" s="34">
        <f t="shared" si="27"/>
        <v>-5.4393818605506836E-2</v>
      </c>
      <c r="G96" s="33">
        <f>SUM(G94:G95)</f>
        <v>15978</v>
      </c>
      <c r="H96" s="34">
        <f>IF(G96=0,"NA",(+D96-G96)/G96)</f>
        <v>-3.4923019151333085E-2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68</v>
      </c>
      <c r="F98" s="8"/>
    </row>
    <row r="99" spans="1:13" x14ac:dyDescent="0.25">
      <c r="B99" s="1" t="s">
        <v>65</v>
      </c>
      <c r="D99" s="43">
        <f>ROUND(+E99*(1+LEFT(C$133,1)/100),0)</f>
        <v>13662</v>
      </c>
      <c r="E99" s="6">
        <v>13527</v>
      </c>
      <c r="F99" s="7">
        <f t="shared" ref="F99:F101" si="28">IF(E99=0,"NA",(+D99-E99)/E99)</f>
        <v>9.9800399201596807E-3</v>
      </c>
      <c r="G99" s="6">
        <v>13133</v>
      </c>
      <c r="H99" s="7">
        <f>IF(G99=0,"NA",(+D99-G99)/G99)</f>
        <v>4.0280210157618214E-2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69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70</v>
      </c>
      <c r="B101" s="33"/>
      <c r="C101" s="33"/>
      <c r="D101" s="33">
        <f>SUM(D99:D100)</f>
        <v>14412</v>
      </c>
      <c r="E101" s="33">
        <f>SUM(E99:E100)</f>
        <v>14527</v>
      </c>
      <c r="F101" s="34">
        <f t="shared" si="28"/>
        <v>-7.9162937977559026E-3</v>
      </c>
      <c r="G101" s="33">
        <f>SUM(G99:G100)</f>
        <v>13872</v>
      </c>
      <c r="H101" s="34">
        <f>IF(G101=0,"NA",(+D101-G101)/G101)</f>
        <v>3.8927335640138408E-2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71</v>
      </c>
      <c r="F103" s="8"/>
    </row>
    <row r="104" spans="1:13" x14ac:dyDescent="0.25">
      <c r="B104" s="1" t="s">
        <v>65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148</v>
      </c>
    </row>
    <row r="105" spans="1:13" ht="30" x14ac:dyDescent="0.25">
      <c r="B105" s="1" t="s">
        <v>60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156</v>
      </c>
    </row>
    <row r="106" spans="1:13" x14ac:dyDescent="0.25">
      <c r="B106" s="1" t="s">
        <v>62</v>
      </c>
      <c r="D106" s="6">
        <v>500</v>
      </c>
      <c r="E106" s="6">
        <v>750</v>
      </c>
      <c r="F106" s="7">
        <f t="shared" si="29"/>
        <v>-0.33333333333333331</v>
      </c>
      <c r="G106" s="6">
        <v>106</v>
      </c>
      <c r="H106" s="7">
        <f t="shared" si="30"/>
        <v>3.7169811320754715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61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66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72</v>
      </c>
      <c r="D109" s="6">
        <v>1000</v>
      </c>
      <c r="E109" s="6">
        <v>1000</v>
      </c>
      <c r="F109" s="7">
        <f t="shared" si="29"/>
        <v>0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73</v>
      </c>
      <c r="B110" s="33"/>
      <c r="C110" s="33"/>
      <c r="D110" s="33">
        <f>SUM(D104:D109)</f>
        <v>44953</v>
      </c>
      <c r="E110" s="33">
        <f>SUM(E104:E109)</f>
        <v>43353</v>
      </c>
      <c r="F110" s="34">
        <f t="shared" si="29"/>
        <v>3.6906327128457088E-2</v>
      </c>
      <c r="G110" s="33">
        <f>SUM(G104:G109)</f>
        <v>40659</v>
      </c>
      <c r="H110" s="34">
        <f t="shared" si="30"/>
        <v>0.10561007403034998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74</v>
      </c>
      <c r="F112" s="8"/>
    </row>
    <row r="113" spans="1:15" x14ac:dyDescent="0.25">
      <c r="B113" s="1" t="s">
        <v>75</v>
      </c>
      <c r="D113" s="43">
        <f>ROUND(+E113*(1+LEFT(C$133,1)/100),0)</f>
        <v>9676</v>
      </c>
      <c r="E113" s="6">
        <v>9580</v>
      </c>
      <c r="F113" s="7">
        <f t="shared" ref="F113:F119" si="32">IF(E113=0,"NA",(+D113-E113)/E113)</f>
        <v>1.0020876826722338E-2</v>
      </c>
      <c r="G113" s="6">
        <v>9580</v>
      </c>
      <c r="H113" s="7">
        <f t="shared" ref="H113:H119" si="33">IF(G113=0,"NA",(+D113-G113)/G113)</f>
        <v>1.0020876826722338E-2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76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77</v>
      </c>
      <c r="D115" s="43">
        <f t="shared" ref="D115:D117" si="35">ROUND(+E115*(1+LEFT(C$133,1)/100),0)</f>
        <v>17974</v>
      </c>
      <c r="E115" s="6">
        <v>17796</v>
      </c>
      <c r="F115" s="7">
        <f t="shared" si="32"/>
        <v>1.0002247696111485E-2</v>
      </c>
      <c r="G115" s="6">
        <v>17492</v>
      </c>
      <c r="H115" s="7">
        <f t="shared" si="33"/>
        <v>2.755545392179282E-2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78</v>
      </c>
      <c r="D116" s="43">
        <f t="shared" si="35"/>
        <v>6647</v>
      </c>
      <c r="E116" s="6">
        <v>6581</v>
      </c>
      <c r="F116" s="7">
        <f t="shared" si="32"/>
        <v>1.0028870992250418E-2</v>
      </c>
      <c r="G116" s="6">
        <v>6389</v>
      </c>
      <c r="H116" s="7">
        <f t="shared" si="33"/>
        <v>4.0381906401627796E-2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79</v>
      </c>
      <c r="D117" s="43">
        <f t="shared" si="35"/>
        <v>1715</v>
      </c>
      <c r="E117" s="6">
        <v>1698</v>
      </c>
      <c r="F117" s="7">
        <f t="shared" si="32"/>
        <v>1.0011778563015312E-2</v>
      </c>
      <c r="G117" s="6">
        <v>1697</v>
      </c>
      <c r="H117" s="7">
        <f t="shared" si="33"/>
        <v>1.060695344725987E-2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80</v>
      </c>
      <c r="D118" s="6">
        <v>2500</v>
      </c>
      <c r="E118" s="6">
        <v>2500</v>
      </c>
      <c r="F118" s="7">
        <f t="shared" si="32"/>
        <v>0</v>
      </c>
      <c r="G118" s="6">
        <v>2400</v>
      </c>
      <c r="H118" s="7">
        <f t="shared" si="33"/>
        <v>4.1666666666666664E-2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81</v>
      </c>
      <c r="B119" s="33"/>
      <c r="C119" s="33"/>
      <c r="D119" s="33">
        <f>SUM(D113:D118)</f>
        <v>39012</v>
      </c>
      <c r="E119" s="33">
        <f>SUM(E113:E118)</f>
        <v>39055</v>
      </c>
      <c r="F119" s="34">
        <f t="shared" si="32"/>
        <v>-1.1010113941876841E-3</v>
      </c>
      <c r="G119" s="33">
        <f>SUM(G113:G118)</f>
        <v>37958</v>
      </c>
      <c r="H119" s="34">
        <f t="shared" si="33"/>
        <v>2.7767532535960798E-2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82</v>
      </c>
      <c r="F121" s="8"/>
    </row>
    <row r="122" spans="1:15" ht="45" x14ac:dyDescent="0.25">
      <c r="B122" s="1" t="s">
        <v>135</v>
      </c>
      <c r="D122" s="47">
        <f>ROUND((13.66*(1+LEFT(C$133,1)/100))*18*50,0)</f>
        <v>12417</v>
      </c>
      <c r="E122" s="6">
        <v>10655</v>
      </c>
      <c r="F122" s="7">
        <f t="shared" ref="F122:F133" si="36">IF(E122=0,"NA",(+D122-E122)/E122)</f>
        <v>0.16536837165649929</v>
      </c>
      <c r="G122" s="6">
        <v>11830</v>
      </c>
      <c r="H122" s="7">
        <f t="shared" ref="H122:H133" si="37">IF(G122=0,"NA",(+D122-G122)/G122)</f>
        <v>4.9619611158072695E-2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161</v>
      </c>
      <c r="O122" s="35"/>
    </row>
    <row r="123" spans="1:15" ht="39.75" customHeight="1" x14ac:dyDescent="0.25">
      <c r="B123" s="1" t="s">
        <v>84</v>
      </c>
      <c r="D123" s="43">
        <f>ROUND(+E123/2*(LEFT(C$133,1)/100),0)+E123</f>
        <v>31274</v>
      </c>
      <c r="E123" s="6">
        <v>31118</v>
      </c>
      <c r="F123" s="7">
        <f t="shared" si="36"/>
        <v>5.0131756539623373E-3</v>
      </c>
      <c r="G123" s="6">
        <v>31785</v>
      </c>
      <c r="H123" s="7">
        <f t="shared" si="37"/>
        <v>-1.6076765770017303E-2</v>
      </c>
      <c r="J123" s="6">
        <v>31769.16</v>
      </c>
      <c r="K123" s="6">
        <v>28524.87</v>
      </c>
      <c r="L123" s="7">
        <f t="shared" si="38"/>
        <v>0.11373548766392277</v>
      </c>
      <c r="M123" s="9" t="s">
        <v>150</v>
      </c>
    </row>
    <row r="124" spans="1:15" x14ac:dyDescent="0.25">
      <c r="B124" s="1" t="s">
        <v>85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</row>
    <row r="125" spans="1:15" x14ac:dyDescent="0.25">
      <c r="B125" s="1" t="s">
        <v>86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</row>
    <row r="126" spans="1:15" ht="30" x14ac:dyDescent="0.25">
      <c r="B126" s="1" t="s">
        <v>87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158</v>
      </c>
      <c r="N126" s="6"/>
    </row>
    <row r="127" spans="1:15" x14ac:dyDescent="0.25">
      <c r="B127" s="1" t="s">
        <v>136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157</v>
      </c>
    </row>
    <row r="128" spans="1:15" x14ac:dyDescent="0.25">
      <c r="B128" s="1" t="s">
        <v>88</v>
      </c>
      <c r="D128" s="6">
        <v>9865</v>
      </c>
      <c r="E128" s="6">
        <v>10025</v>
      </c>
      <c r="F128" s="7">
        <f t="shared" si="36"/>
        <v>-1.596009975062344E-2</v>
      </c>
      <c r="G128" s="6">
        <v>9696</v>
      </c>
      <c r="H128" s="7">
        <f t="shared" si="37"/>
        <v>1.7429867986798679E-2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163</v>
      </c>
    </row>
    <row r="129" spans="1:13" x14ac:dyDescent="0.25">
      <c r="B129" s="1" t="s">
        <v>89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46" t="s">
        <v>163</v>
      </c>
    </row>
    <row r="130" spans="1:13" x14ac:dyDescent="0.25">
      <c r="B130" s="1" t="s">
        <v>90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91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159</v>
      </c>
    </row>
    <row r="132" spans="1:13" s="5" customFormat="1" x14ac:dyDescent="0.25">
      <c r="A132" s="33" t="s">
        <v>83</v>
      </c>
      <c r="B132" s="33"/>
      <c r="C132" s="33"/>
      <c r="D132" s="33">
        <f>SUM(D122:D131)</f>
        <v>71906</v>
      </c>
      <c r="E132" s="33">
        <f>SUM(E122:E131)</f>
        <v>73080</v>
      </c>
      <c r="F132" s="34">
        <f t="shared" si="36"/>
        <v>-1.6064586754241928E-2</v>
      </c>
      <c r="G132" s="33">
        <f>SUM(G122:G131)</f>
        <v>74281</v>
      </c>
      <c r="H132" s="34">
        <f t="shared" si="37"/>
        <v>-3.1973182913531052E-2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92</v>
      </c>
      <c r="B133" s="33"/>
      <c r="C133" s="44" t="str">
        <f>1*100%&amp;"% Costs of Living"</f>
        <v>1% Costs of Living</v>
      </c>
      <c r="D133" s="33">
        <f>+D91+D96+D101+D110+D119+D132</f>
        <v>321171</v>
      </c>
      <c r="E133" s="33">
        <f>+E91+E96+E101+E110+E119+E132</f>
        <v>323156</v>
      </c>
      <c r="F133" s="34">
        <f t="shared" si="36"/>
        <v>-6.1425441582393641E-3</v>
      </c>
      <c r="G133" s="33">
        <f t="shared" ref="G133" si="39">+G91+G96+G101+G110+G119+G132</f>
        <v>315055</v>
      </c>
      <c r="H133" s="34">
        <f t="shared" si="37"/>
        <v>1.9412483534620939E-2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93</v>
      </c>
      <c r="F135" s="8"/>
    </row>
    <row r="136" spans="1:13" x14ac:dyDescent="0.25">
      <c r="A136" s="5" t="s">
        <v>94</v>
      </c>
      <c r="F136" s="8"/>
    </row>
    <row r="137" spans="1:13" x14ac:dyDescent="0.25">
      <c r="B137" s="1" t="s">
        <v>96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152</v>
      </c>
    </row>
    <row r="138" spans="1:13" x14ac:dyDescent="0.25">
      <c r="B138" s="1" t="s">
        <v>97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98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99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151</v>
      </c>
    </row>
    <row r="141" spans="1:13" x14ac:dyDescent="0.25">
      <c r="B141" s="1" t="s">
        <v>100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101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102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103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104</v>
      </c>
      <c r="F146" s="8"/>
    </row>
    <row r="147" spans="1:13" x14ac:dyDescent="0.25">
      <c r="B147" s="1" t="s">
        <v>105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106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107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48" t="s">
        <v>142</v>
      </c>
      <c r="C150" s="48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108</v>
      </c>
      <c r="D151" s="6">
        <v>10000</v>
      </c>
      <c r="E151" s="6">
        <v>6000</v>
      </c>
      <c r="F151" s="7">
        <f t="shared" si="44"/>
        <v>0.66666666666666663</v>
      </c>
      <c r="G151" s="6">
        <v>5158</v>
      </c>
      <c r="H151" s="7">
        <f t="shared" si="45"/>
        <v>0.93873594416440476</v>
      </c>
      <c r="J151" s="6">
        <v>7947.63</v>
      </c>
      <c r="K151" s="6">
        <v>5500</v>
      </c>
      <c r="L151" s="7">
        <f t="shared" si="46"/>
        <v>0.4450236363636364</v>
      </c>
      <c r="M151" s="9" t="s">
        <v>153</v>
      </c>
    </row>
    <row r="152" spans="1:13" x14ac:dyDescent="0.25">
      <c r="B152" s="1" t="s">
        <v>109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111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110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112</v>
      </c>
      <c r="B155" s="36"/>
      <c r="C155" s="36"/>
      <c r="D155" s="36">
        <f>SUM(D147:D154)</f>
        <v>88500</v>
      </c>
      <c r="E155" s="36">
        <f>SUM(E147:E154)</f>
        <v>84500</v>
      </c>
      <c r="F155" s="37">
        <f t="shared" si="44"/>
        <v>4.7337278106508875E-2</v>
      </c>
      <c r="G155" s="36">
        <f>SUM(G147:G154)</f>
        <v>83518</v>
      </c>
      <c r="H155" s="37">
        <f t="shared" si="45"/>
        <v>5.9651811585526474E-2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113</v>
      </c>
      <c r="B156" s="36"/>
      <c r="C156" s="36"/>
      <c r="D156" s="36">
        <f>+D144+D155</f>
        <v>131650</v>
      </c>
      <c r="E156" s="36">
        <f>+E144+E155</f>
        <v>126500</v>
      </c>
      <c r="F156" s="37">
        <f t="shared" si="44"/>
        <v>4.0711462450592886E-2</v>
      </c>
      <c r="G156" s="36">
        <f t="shared" ref="G156" si="47">+G144+G155</f>
        <v>122952</v>
      </c>
      <c r="H156" s="37">
        <f t="shared" si="45"/>
        <v>7.074305420001302E-2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114</v>
      </c>
      <c r="F158" s="8"/>
    </row>
    <row r="159" spans="1:13" x14ac:dyDescent="0.25">
      <c r="A159" s="5" t="s">
        <v>115</v>
      </c>
      <c r="F159" s="8"/>
    </row>
    <row r="160" spans="1:13" x14ac:dyDescent="0.25">
      <c r="B160" s="1" t="s">
        <v>116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117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118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119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120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121</v>
      </c>
      <c r="B166" s="41"/>
      <c r="C166" s="41"/>
      <c r="D166" s="40">
        <f>+D82+D133+D156+D164+D31</f>
        <v>575464</v>
      </c>
      <c r="E166" s="40">
        <f>+E82+E133+E156+E164+E31</f>
        <v>578306</v>
      </c>
      <c r="F166" s="42">
        <f t="shared" ref="F166:F167" si="50">IF(E166=0,"NA",(+D166-E166)/E166)</f>
        <v>-4.9143533008476478E-3</v>
      </c>
      <c r="G166" s="40">
        <f>+G82+G133+G156+G164+G31</f>
        <v>564589</v>
      </c>
      <c r="H166" s="42">
        <f>IF(G166=0,"NA",(+D166-G166)/G166)</f>
        <v>1.9261799291165786E-2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122</v>
      </c>
      <c r="B167" s="41"/>
      <c r="C167" s="41"/>
      <c r="D167" s="40">
        <f>+D22-D166</f>
        <v>0</v>
      </c>
      <c r="E167" s="40">
        <f>+E22-E166</f>
        <v>694</v>
      </c>
      <c r="F167" s="42">
        <f t="shared" si="50"/>
        <v>-1</v>
      </c>
      <c r="G167" s="40">
        <f>+G22-G166</f>
        <v>5663</v>
      </c>
      <c r="H167" s="42">
        <f>IF(G167=0,"NA",(+D167-G167)/G167)</f>
        <v>-1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sheetProtection password="DF1B" sheet="1" objects="1" scenarios="1"/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Proposed 12_1_11</vt:lpstr>
      <vt:lpstr>'Proposed 12_1_11'!Print_Titles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2011-12-16T21:00:28Z</dcterms:modified>
</cp:coreProperties>
</file>